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c46540f786ae90f/Документы/ПОЧТА Брошюры Покард/СПФ и ПДФ/"/>
    </mc:Choice>
  </mc:AlternateContent>
  <xr:revisionPtr revIDLastSave="0" documentId="8_{5083F700-00A4-524F-A7B0-361878EF67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Расчеты" sheetId="3" r:id="rId1"/>
    <sheet name="Лист 2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3" l="1"/>
  <c r="A1" i="3"/>
  <c r="A12" i="3"/>
  <c r="A11" i="3"/>
  <c r="A10" i="3"/>
  <c r="A9" i="3"/>
  <c r="B61" i="2"/>
  <c r="B62" i="2"/>
  <c r="B59" i="2"/>
  <c r="B60" i="2"/>
  <c r="B58" i="2"/>
  <c r="D52" i="2"/>
  <c r="G52" i="2"/>
  <c r="E52" i="2"/>
  <c r="H52" i="2"/>
  <c r="F52" i="2"/>
  <c r="I52" i="2"/>
  <c r="C59" i="2"/>
  <c r="C5" i="3"/>
  <c r="C58" i="2"/>
  <c r="C4" i="3"/>
  <c r="D53" i="2"/>
  <c r="G53" i="2"/>
  <c r="E53" i="2"/>
  <c r="H53" i="2"/>
  <c r="F53" i="2"/>
  <c r="I53" i="2"/>
  <c r="D54" i="2"/>
  <c r="G54" i="2"/>
  <c r="E54" i="2"/>
  <c r="H54" i="2"/>
  <c r="F54" i="2"/>
  <c r="I54" i="2"/>
  <c r="D55" i="2"/>
  <c r="G55" i="2"/>
  <c r="E55" i="2"/>
  <c r="H55" i="2"/>
  <c r="F55" i="2"/>
  <c r="I55" i="2"/>
  <c r="J52" i="2"/>
  <c r="C61" i="2"/>
  <c r="C7" i="3"/>
  <c r="J54" i="2"/>
  <c r="E61" i="2"/>
  <c r="E7" i="3"/>
  <c r="J53" i="2"/>
  <c r="D61" i="2"/>
  <c r="D7" i="3"/>
  <c r="J55" i="2"/>
  <c r="F61" i="2"/>
  <c r="F7" i="3"/>
  <c r="F60" i="2"/>
  <c r="F6" i="3"/>
  <c r="E60" i="2"/>
  <c r="E6" i="3"/>
  <c r="D60" i="2"/>
  <c r="D6" i="3"/>
  <c r="C60" i="2"/>
  <c r="F59" i="2"/>
  <c r="F5" i="3"/>
  <c r="E59" i="2"/>
  <c r="E5" i="3"/>
  <c r="D59" i="2"/>
  <c r="D5" i="3"/>
  <c r="F58" i="2"/>
  <c r="E58" i="2"/>
  <c r="E4" i="3"/>
  <c r="D58" i="2"/>
  <c r="D4" i="3"/>
  <c r="C62" i="2"/>
  <c r="C8" i="3"/>
  <c r="C6" i="3"/>
  <c r="F62" i="2"/>
  <c r="F8" i="3"/>
  <c r="F4" i="3"/>
  <c r="E62" i="2"/>
  <c r="E8" i="3"/>
  <c r="D62" i="2"/>
  <c r="D8" i="3"/>
</calcChain>
</file>

<file path=xl/sharedStrings.xml><?xml version="1.0" encoding="utf-8"?>
<sst xmlns="http://schemas.openxmlformats.org/spreadsheetml/2006/main" count="43" uniqueCount="34">
  <si>
    <t>Расчет объема субституата при селективном плазмообмене</t>
  </si>
  <si>
    <t>Вид фильтра</t>
  </si>
  <si>
    <t>Evaclio EC-1C</t>
  </si>
  <si>
    <t>Evaclio EC-2C</t>
  </si>
  <si>
    <t>Evaclio EC-3C</t>
  </si>
  <si>
    <t>Evaclio EC-4C</t>
  </si>
  <si>
    <t>Соотношение СЗП:электролиты</t>
  </si>
  <si>
    <t>Раствор альбумина</t>
  </si>
  <si>
    <t>СЗП, мл</t>
  </si>
  <si>
    <t>Электролиты к плазме</t>
  </si>
  <si>
    <t>Электролиты к альбумину 10%</t>
  </si>
  <si>
    <t>Электролиты к альбумину 20%</t>
  </si>
  <si>
    <t>Электролиты всего</t>
  </si>
  <si>
    <t>Альбумин  из 10% альб.</t>
  </si>
  <si>
    <t>Альбумин из 20% альб.</t>
  </si>
  <si>
    <t>FFP, мл</t>
  </si>
  <si>
    <t>Sol. Albumine 10%, ml</t>
  </si>
  <si>
    <t>Sol. Albumine 20%, ml</t>
  </si>
  <si>
    <t>Total volume, ml</t>
  </si>
  <si>
    <t>Electrolytes, ml</t>
  </si>
  <si>
    <t>Solutions</t>
  </si>
  <si>
    <r>
      <t xml:space="preserve">Альбумин из СЗП </t>
    </r>
    <r>
      <rPr>
        <i/>
        <sz val="11"/>
        <rFont val="Calibri"/>
        <family val="2"/>
        <charset val="204"/>
        <scheme val="minor"/>
      </rPr>
      <t>(допущение, что в СЗП 6%  белка)</t>
    </r>
  </si>
  <si>
    <t>Общий объем инфузии, мл</t>
  </si>
  <si>
    <t>В розовые клетки вводится имеющийся в наличии объем свежезамороженной плазмы (СЗП) или р-ра альбумина.</t>
  </si>
  <si>
    <r>
      <t xml:space="preserve">В желтых клетках получается расчетный объем белоксодержащих препаратов и электролитов для различных типов фракционаторов при выполнениии процедуры в </t>
    </r>
    <r>
      <rPr>
        <b/>
        <i/>
        <sz val="11"/>
        <color rgb="FFFF0000"/>
        <rFont val="Calibri"/>
        <family val="2"/>
        <charset val="204"/>
        <scheme val="minor"/>
      </rPr>
      <t>изоонкотическом</t>
    </r>
    <r>
      <rPr>
        <b/>
        <i/>
        <sz val="11"/>
        <color theme="1"/>
        <rFont val="Calibri"/>
        <family val="2"/>
        <charset val="204"/>
        <scheme val="minor"/>
      </rPr>
      <t xml:space="preserve"> режиме.</t>
    </r>
  </si>
  <si>
    <r>
      <t xml:space="preserve">В зеленых клетках получается расчетный общий объем инфузии с учетом имеющихся белоксодержащих препаратов для различных типов фракционаторов при выполнениии процедуры в </t>
    </r>
    <r>
      <rPr>
        <b/>
        <i/>
        <sz val="11"/>
        <color rgb="FFFF0000"/>
        <rFont val="Calibri"/>
        <family val="2"/>
        <charset val="204"/>
        <scheme val="minor"/>
      </rPr>
      <t>изоонкотическом</t>
    </r>
    <r>
      <rPr>
        <b/>
        <i/>
        <sz val="11"/>
        <color theme="1"/>
        <rFont val="Calibri"/>
        <family val="2"/>
        <charset val="204"/>
        <scheme val="minor"/>
      </rPr>
      <t xml:space="preserve"> режиме.</t>
    </r>
  </si>
  <si>
    <r>
      <t xml:space="preserve">При выполнении процедуры в </t>
    </r>
    <r>
      <rPr>
        <b/>
        <i/>
        <sz val="11"/>
        <color rgb="FFFF0000"/>
        <rFont val="Calibri"/>
        <family val="2"/>
        <charset val="204"/>
        <scheme val="minor"/>
      </rPr>
      <t>изоволемическом</t>
    </r>
    <r>
      <rPr>
        <b/>
        <i/>
        <sz val="11"/>
        <color theme="1"/>
        <rFont val="Calibri"/>
        <family val="2"/>
        <charset val="204"/>
        <scheme val="minor"/>
      </rPr>
      <t xml:space="preserve"> режиме общий объем инфузии соответствует общему объему эксфузии.</t>
    </r>
  </si>
  <si>
    <t>Инфузионно-трансфузионная среда</t>
  </si>
  <si>
    <t>Имеющийся объем</t>
  </si>
  <si>
    <t>Раствор Альбумина 10%, мл</t>
  </si>
  <si>
    <t>Раствор Альбумина 20%, мл</t>
  </si>
  <si>
    <t>Раствор электролитов, мл</t>
  </si>
  <si>
    <t xml:space="preserve">Расчет замещения при селективной плазмофильтрации с использованием фракционаторов плазмы Evaclio </t>
  </si>
  <si>
    <t>(Соколов А.А., январь 2013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</si>
</sst>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/>
    <xf numFmtId="9" fontId="0" fillId="2" borderId="1" xfId="0" applyNumberFormat="1" applyFill="1" applyBorder="1" applyAlignment="1">
      <alignment horizontal="center"/>
    </xf>
    <xf numFmtId="0" fontId="0" fillId="0" borderId="1" xfId="0" applyBorder="1"/>
    <xf numFmtId="1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4" borderId="1" xfId="0" applyFill="1" applyBorder="1"/>
    <xf numFmtId="1" fontId="0" fillId="4" borderId="1" xfId="0" applyNumberFormat="1" applyFill="1" applyBorder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4" borderId="1" xfId="0" applyFont="1" applyFill="1" applyBorder="1"/>
    <xf numFmtId="1" fontId="4" fillId="4" borderId="1" xfId="0" applyNumberFormat="1" applyFont="1" applyFill="1" applyBorder="1"/>
    <xf numFmtId="0" fontId="3" fillId="6" borderId="1" xfId="0" applyFont="1" applyFill="1" applyBorder="1" applyAlignment="1">
      <alignment horizontal="center"/>
    </xf>
    <xf numFmtId="0" fontId="8" fillId="0" borderId="0" xfId="0" applyFont="1"/>
    <xf numFmtId="0" fontId="8" fillId="5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5" borderId="1" xfId="0" applyFont="1" applyFill="1" applyBorder="1"/>
    <xf numFmtId="0" fontId="0" fillId="0" borderId="1" xfId="0" applyBorder="1"/>
    <xf numFmtId="0" fontId="8" fillId="5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L11" sqref="L11"/>
    </sheetView>
  </sheetViews>
  <sheetFormatPr defaultRowHeight="15" x14ac:dyDescent="0.2"/>
  <cols>
    <col min="1" max="1" width="27.0390625" bestFit="1" customWidth="1"/>
    <col min="2" max="2" width="17.3515625" customWidth="1"/>
    <col min="3" max="3" width="18.4296875" customWidth="1"/>
    <col min="4" max="5" width="18.29296875" customWidth="1"/>
    <col min="6" max="6" width="18.0234375" customWidth="1"/>
  </cols>
  <sheetData>
    <row r="1" spans="1:6" s="1" customFormat="1" ht="14.45" customHeight="1" x14ac:dyDescent="0.2">
      <c r="A1" s="27" t="str">
        <f>'Лист 2'!A64</f>
        <v xml:space="preserve">Расчет замещения при селективной плазмофильтрации с использованием фракционаторов плазмы Evaclio </v>
      </c>
      <c r="B1" s="28"/>
      <c r="C1" s="28"/>
      <c r="D1" s="28"/>
      <c r="E1" s="28"/>
      <c r="F1" s="28"/>
    </row>
    <row r="2" spans="1:6" s="1" customFormat="1" ht="15" customHeight="1" x14ac:dyDescent="0.2">
      <c r="A2" s="33" t="str">
        <f>'Лист 2'!A65</f>
        <v>(Соколов А.А., январь 2013 г.)</v>
      </c>
      <c r="B2" s="34"/>
      <c r="C2" s="34"/>
      <c r="D2" s="34"/>
      <c r="E2" s="34"/>
      <c r="F2" s="34"/>
    </row>
    <row r="3" spans="1:6" ht="27.75" x14ac:dyDescent="0.2">
      <c r="A3" s="22" t="s">
        <v>27</v>
      </c>
      <c r="B3" s="22" t="s">
        <v>28</v>
      </c>
      <c r="C3" s="23" t="s">
        <v>2</v>
      </c>
      <c r="D3" s="23" t="s">
        <v>3</v>
      </c>
      <c r="E3" s="23" t="s">
        <v>4</v>
      </c>
      <c r="F3" s="24" t="s">
        <v>5</v>
      </c>
    </row>
    <row r="4" spans="1:6" x14ac:dyDescent="0.2">
      <c r="A4" s="4" t="s">
        <v>8</v>
      </c>
      <c r="B4" s="19">
        <v>1400</v>
      </c>
      <c r="C4" s="25">
        <f>'Лист 2'!C58</f>
        <v>1400</v>
      </c>
      <c r="D4" s="25">
        <f>'Лист 2'!D58</f>
        <v>1400</v>
      </c>
      <c r="E4" s="25">
        <f>'Лист 2'!E58</f>
        <v>1400</v>
      </c>
      <c r="F4" s="25">
        <f>'Лист 2'!F58</f>
        <v>1400</v>
      </c>
    </row>
    <row r="5" spans="1:6" x14ac:dyDescent="0.2">
      <c r="A5" s="4" t="s">
        <v>29</v>
      </c>
      <c r="B5" s="19">
        <v>300</v>
      </c>
      <c r="C5" s="25">
        <f>'Лист 2'!C59</f>
        <v>300</v>
      </c>
      <c r="D5" s="25">
        <f>'Лист 2'!D59</f>
        <v>300</v>
      </c>
      <c r="E5" s="25">
        <f>'Лист 2'!E59</f>
        <v>300</v>
      </c>
      <c r="F5" s="25">
        <f>'Лист 2'!F59</f>
        <v>300</v>
      </c>
    </row>
    <row r="6" spans="1:6" x14ac:dyDescent="0.2">
      <c r="A6" s="4" t="s">
        <v>30</v>
      </c>
      <c r="B6" s="19">
        <v>200</v>
      </c>
      <c r="C6" s="25">
        <f>'Лист 2'!C60</f>
        <v>200</v>
      </c>
      <c r="D6" s="25">
        <f>'Лист 2'!D60</f>
        <v>200</v>
      </c>
      <c r="E6" s="25">
        <f>'Лист 2'!E60</f>
        <v>200</v>
      </c>
      <c r="F6" s="25">
        <f>'Лист 2'!F60</f>
        <v>200</v>
      </c>
    </row>
    <row r="7" spans="1:6" x14ac:dyDescent="0.2">
      <c r="A7" s="4" t="s">
        <v>31</v>
      </c>
      <c r="B7" s="6"/>
      <c r="C7" s="25">
        <f>'Лист 2'!C61</f>
        <v>13500</v>
      </c>
      <c r="D7" s="25">
        <f>'Лист 2'!D61</f>
        <v>5800</v>
      </c>
      <c r="E7" s="25">
        <f>'Лист 2'!E61</f>
        <v>3210</v>
      </c>
      <c r="F7" s="25">
        <f>'Лист 2'!F61</f>
        <v>1950</v>
      </c>
    </row>
    <row r="8" spans="1:6" x14ac:dyDescent="0.2">
      <c r="A8" s="4" t="s">
        <v>22</v>
      </c>
      <c r="B8" s="6"/>
      <c r="C8" s="26">
        <f>'Лист 2'!C62</f>
        <v>15400</v>
      </c>
      <c r="D8" s="26">
        <f>'Лист 2'!D62</f>
        <v>7700</v>
      </c>
      <c r="E8" s="26">
        <f>'Лист 2'!E62</f>
        <v>5110</v>
      </c>
      <c r="F8" s="26">
        <f>'Лист 2'!F62</f>
        <v>3850</v>
      </c>
    </row>
    <row r="9" spans="1:6" x14ac:dyDescent="0.2">
      <c r="A9" s="29" t="str">
        <f>'Лист 2'!A66</f>
        <v>В розовые клетки вводится имеющийся в наличии объем свежезамороженной плазмы (СЗП) или р-ра альбумина.</v>
      </c>
      <c r="B9" s="30"/>
      <c r="C9" s="30"/>
      <c r="D9" s="30"/>
      <c r="E9" s="30"/>
      <c r="F9" s="30"/>
    </row>
    <row r="10" spans="1:6" ht="29.45" customHeight="1" x14ac:dyDescent="0.2">
      <c r="A10" s="31" t="str">
        <f>'Лист 2'!A67</f>
        <v>В желтых клетках получается расчетный объем белоксодержащих препаратов и электролитов для различных типов фракционаторов при выполнениии процедуры в изоонкотическом режиме.</v>
      </c>
      <c r="B10" s="32"/>
      <c r="C10" s="32"/>
      <c r="D10" s="32"/>
      <c r="E10" s="32"/>
      <c r="F10" s="32"/>
    </row>
    <row r="11" spans="1:6" ht="28.9" customHeight="1" x14ac:dyDescent="0.2">
      <c r="A11" s="31" t="str">
        <f>'Лист 2'!A68</f>
        <v>В зеленых клетках получается расчетный общий объем инфузии с учетом имеющихся белоксодержащих препаратов для различных типов фракционаторов при выполнениии процедуры в изоонкотическом режиме.</v>
      </c>
      <c r="B11" s="32"/>
      <c r="C11" s="32"/>
      <c r="D11" s="32"/>
      <c r="E11" s="32"/>
      <c r="F11" s="32"/>
    </row>
    <row r="12" spans="1:6" ht="14.45" customHeight="1" x14ac:dyDescent="0.2">
      <c r="A12" s="31" t="str">
        <f>'Лист 2'!A69</f>
        <v>При выполнении процедуры в изоволемическом режиме общий объем инфузии соответствует общему объему эксфузии.</v>
      </c>
      <c r="B12" s="32"/>
      <c r="C12" s="32"/>
      <c r="D12" s="32"/>
      <c r="E12" s="32"/>
      <c r="F12" s="32"/>
    </row>
  </sheetData>
  <mergeCells count="6">
    <mergeCell ref="A1:F1"/>
    <mergeCell ref="A9:F9"/>
    <mergeCell ref="A10:F10"/>
    <mergeCell ref="A11:F11"/>
    <mergeCell ref="A12:F12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0:J69"/>
  <sheetViews>
    <sheetView zoomScale="110" zoomScaleNormal="110" workbookViewId="0">
      <selection activeCell="A50" sqref="A50:XFD69"/>
    </sheetView>
  </sheetViews>
  <sheetFormatPr defaultRowHeight="15" x14ac:dyDescent="0.2"/>
  <cols>
    <col min="1" max="1" width="22.328125" customWidth="1"/>
    <col min="2" max="2" width="16.41015625" customWidth="1"/>
    <col min="3" max="3" width="13.046875" customWidth="1"/>
    <col min="4" max="4" width="18.6953125" customWidth="1"/>
    <col min="5" max="6" width="15.33203125" customWidth="1"/>
    <col min="7" max="7" width="17.3515625" customWidth="1"/>
    <col min="8" max="8" width="14.390625" customWidth="1"/>
    <col min="9" max="9" width="15.6015625" customWidth="1"/>
    <col min="10" max="10" width="12.64453125" customWidth="1"/>
  </cols>
  <sheetData>
    <row r="50" spans="1:10" hidden="1" x14ac:dyDescent="0.2">
      <c r="A50" s="1" t="s">
        <v>0</v>
      </c>
    </row>
    <row r="51" spans="1:10" hidden="1" x14ac:dyDescent="0.2">
      <c r="A51" s="2" t="s">
        <v>1</v>
      </c>
      <c r="B51" s="13" t="s">
        <v>6</v>
      </c>
      <c r="C51" s="3" t="s">
        <v>7</v>
      </c>
      <c r="D51" s="15" t="s">
        <v>21</v>
      </c>
      <c r="E51" s="3" t="s">
        <v>13</v>
      </c>
      <c r="F51" s="3" t="s">
        <v>14</v>
      </c>
      <c r="G51" s="3" t="s">
        <v>9</v>
      </c>
      <c r="H51" s="3" t="s">
        <v>10</v>
      </c>
      <c r="I51" s="3" t="s">
        <v>11</v>
      </c>
      <c r="J51" s="3" t="s">
        <v>12</v>
      </c>
    </row>
    <row r="52" spans="1:10" hidden="1" x14ac:dyDescent="0.2">
      <c r="A52" s="4" t="s">
        <v>2</v>
      </c>
      <c r="B52" s="14">
        <v>0</v>
      </c>
      <c r="C52" s="5">
        <v>0.01</v>
      </c>
      <c r="D52" s="6">
        <f>B58*6</f>
        <v>8400</v>
      </c>
      <c r="E52" s="6">
        <f>B59*10</f>
        <v>3000</v>
      </c>
      <c r="F52" s="6">
        <f>B60*20</f>
        <v>4000</v>
      </c>
      <c r="G52" s="6">
        <f>D52-B58</f>
        <v>7000</v>
      </c>
      <c r="H52" s="6">
        <f>E52-B59</f>
        <v>2700</v>
      </c>
      <c r="I52" s="6">
        <f>F52-B60</f>
        <v>3800</v>
      </c>
      <c r="J52" s="7">
        <f>G52+H52+I52</f>
        <v>13500</v>
      </c>
    </row>
    <row r="53" spans="1:10" hidden="1" x14ac:dyDescent="0.2">
      <c r="A53" s="4" t="s">
        <v>3</v>
      </c>
      <c r="B53" s="14">
        <v>0.5</v>
      </c>
      <c r="C53" s="5">
        <v>0.02</v>
      </c>
      <c r="D53" s="6">
        <f>B58*3</f>
        <v>4200</v>
      </c>
      <c r="E53" s="6">
        <f>B59*5</f>
        <v>1500</v>
      </c>
      <c r="F53" s="6">
        <f>B60*10</f>
        <v>2000</v>
      </c>
      <c r="G53" s="6">
        <f>D53-B58</f>
        <v>2800</v>
      </c>
      <c r="H53" s="6">
        <f>E53-B59</f>
        <v>1200</v>
      </c>
      <c r="I53" s="6">
        <f>F53-B60</f>
        <v>1800</v>
      </c>
      <c r="J53" s="7">
        <f t="shared" ref="J53:J54" si="0">G53+H53+I53</f>
        <v>5800</v>
      </c>
    </row>
    <row r="54" spans="1:10" hidden="1" x14ac:dyDescent="0.2">
      <c r="A54" s="4" t="s">
        <v>4</v>
      </c>
      <c r="B54" s="14">
        <v>1.5</v>
      </c>
      <c r="C54" s="5">
        <v>0.03</v>
      </c>
      <c r="D54" s="6">
        <f>B58*2</f>
        <v>2800</v>
      </c>
      <c r="E54" s="6">
        <f>B59*3.3</f>
        <v>990</v>
      </c>
      <c r="F54" s="6">
        <f>B60*6.6</f>
        <v>1320</v>
      </c>
      <c r="G54" s="7">
        <f>D54-B58</f>
        <v>1400</v>
      </c>
      <c r="H54" s="7">
        <f>E54-B59</f>
        <v>690</v>
      </c>
      <c r="I54" s="7">
        <f>F54-B60</f>
        <v>1120</v>
      </c>
      <c r="J54" s="7">
        <f t="shared" si="0"/>
        <v>3210</v>
      </c>
    </row>
    <row r="55" spans="1:10" hidden="1" x14ac:dyDescent="0.2">
      <c r="A55" s="4" t="s">
        <v>5</v>
      </c>
      <c r="B55" s="14">
        <v>4</v>
      </c>
      <c r="C55" s="5">
        <v>0.04</v>
      </c>
      <c r="D55" s="6">
        <f>B58*1.5</f>
        <v>2100</v>
      </c>
      <c r="E55" s="6">
        <f>B59*2.5</f>
        <v>750</v>
      </c>
      <c r="F55" s="6">
        <f>B60*5</f>
        <v>1000</v>
      </c>
      <c r="G55" s="6">
        <f>D55-B58</f>
        <v>700</v>
      </c>
      <c r="H55" s="6">
        <f>E55-B59</f>
        <v>450</v>
      </c>
      <c r="I55" s="6">
        <f>F55-B60</f>
        <v>800</v>
      </c>
      <c r="J55" s="7">
        <f>G55+H55+I55</f>
        <v>1950</v>
      </c>
    </row>
    <row r="56" spans="1:10" ht="16.899999999999999" hidden="1" customHeight="1" x14ac:dyDescent="0.2"/>
    <row r="57" spans="1:10" hidden="1" x14ac:dyDescent="0.2">
      <c r="A57" s="8" t="s">
        <v>20</v>
      </c>
      <c r="B57" s="8" t="s">
        <v>20</v>
      </c>
      <c r="C57" s="11" t="s">
        <v>2</v>
      </c>
      <c r="D57" s="11" t="s">
        <v>3</v>
      </c>
      <c r="E57" s="11" t="s">
        <v>4</v>
      </c>
      <c r="F57" s="16" t="s">
        <v>5</v>
      </c>
    </row>
    <row r="58" spans="1:10" hidden="1" x14ac:dyDescent="0.2">
      <c r="A58" s="4" t="s">
        <v>15</v>
      </c>
      <c r="B58" s="12">
        <f>Расчеты!B4</f>
        <v>1400</v>
      </c>
      <c r="C58" s="9">
        <f>B58</f>
        <v>1400</v>
      </c>
      <c r="D58" s="9">
        <f>B58</f>
        <v>1400</v>
      </c>
      <c r="E58" s="9">
        <f>B58</f>
        <v>1400</v>
      </c>
      <c r="F58" s="17">
        <f>B58</f>
        <v>1400</v>
      </c>
    </row>
    <row r="59" spans="1:10" hidden="1" x14ac:dyDescent="0.2">
      <c r="A59" s="4" t="s">
        <v>16</v>
      </c>
      <c r="B59" s="12">
        <f>Расчеты!B5</f>
        <v>300</v>
      </c>
      <c r="C59" s="9">
        <f>B59</f>
        <v>300</v>
      </c>
      <c r="D59" s="9">
        <f>B59</f>
        <v>300</v>
      </c>
      <c r="E59" s="9">
        <f>B59</f>
        <v>300</v>
      </c>
      <c r="F59" s="17">
        <f>B59</f>
        <v>300</v>
      </c>
    </row>
    <row r="60" spans="1:10" hidden="1" x14ac:dyDescent="0.2">
      <c r="A60" s="4" t="s">
        <v>17</v>
      </c>
      <c r="B60" s="12">
        <f>Расчеты!B6</f>
        <v>200</v>
      </c>
      <c r="C60" s="9">
        <f>B60</f>
        <v>200</v>
      </c>
      <c r="D60" s="9">
        <f>B60</f>
        <v>200</v>
      </c>
      <c r="E60" s="9">
        <f>B60</f>
        <v>200</v>
      </c>
      <c r="F60" s="17">
        <f>B60</f>
        <v>200</v>
      </c>
    </row>
    <row r="61" spans="1:10" hidden="1" x14ac:dyDescent="0.2">
      <c r="A61" s="4" t="s">
        <v>19</v>
      </c>
      <c r="B61" s="12">
        <f>Расчеты!B7</f>
        <v>0</v>
      </c>
      <c r="C61" s="10">
        <f>J52</f>
        <v>13500</v>
      </c>
      <c r="D61" s="10">
        <f>J53</f>
        <v>5800</v>
      </c>
      <c r="E61" s="10">
        <f>J54</f>
        <v>3210</v>
      </c>
      <c r="F61" s="18">
        <f>J55</f>
        <v>1950</v>
      </c>
    </row>
    <row r="62" spans="1:10" hidden="1" x14ac:dyDescent="0.2">
      <c r="A62" s="4" t="s">
        <v>18</v>
      </c>
      <c r="B62" s="12">
        <f>Расчеты!B8</f>
        <v>0</v>
      </c>
      <c r="C62" s="10">
        <f>C58+C59+C60+C61</f>
        <v>15400</v>
      </c>
      <c r="D62" s="9">
        <f t="shared" ref="D62" si="1">D58+D59+D60+D61</f>
        <v>7700</v>
      </c>
      <c r="E62" s="10">
        <f t="shared" ref="E62" si="2">E58+E59+E60+E61</f>
        <v>5110</v>
      </c>
      <c r="F62" s="18">
        <f>F58+F59+F60+F61</f>
        <v>3850</v>
      </c>
    </row>
    <row r="63" spans="1:10" hidden="1" x14ac:dyDescent="0.2"/>
    <row r="64" spans="1:10" hidden="1" x14ac:dyDescent="0.2">
      <c r="A64" s="1" t="s">
        <v>32</v>
      </c>
    </row>
    <row r="65" spans="1:1" hidden="1" x14ac:dyDescent="0.2">
      <c r="A65" s="20" t="s">
        <v>33</v>
      </c>
    </row>
    <row r="66" spans="1:1" hidden="1" x14ac:dyDescent="0.2">
      <c r="A66" s="21" t="s">
        <v>23</v>
      </c>
    </row>
    <row r="67" spans="1:1" hidden="1" x14ac:dyDescent="0.2">
      <c r="A67" s="21" t="s">
        <v>24</v>
      </c>
    </row>
    <row r="68" spans="1:1" hidden="1" x14ac:dyDescent="0.2">
      <c r="A68" s="21" t="s">
        <v>25</v>
      </c>
    </row>
    <row r="69" spans="1:1" hidden="1" x14ac:dyDescent="0.2">
      <c r="A69" s="21" t="s">
        <v>26</v>
      </c>
    </row>
  </sheetData>
  <sheetProtection password="DA34" sheet="1" objects="1" scenarios="1" selectLockedCells="1" selectUnlockedCells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Расчеты</vt:lpstr>
      <vt:lpstr>Лист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Dr.Sokolov</dc:creator>
  <cp:lastModifiedBy>Евгений Абдуллин</cp:lastModifiedBy>
  <dcterms:created xsi:type="dcterms:W3CDTF">2012-02-13T17:35:03Z</dcterms:created>
  <dcterms:modified xsi:type="dcterms:W3CDTF">2024-07-15T21:01:40Z</dcterms:modified>
</cp:coreProperties>
</file>